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440" windowHeight="14025"/>
  </bookViews>
  <sheets>
    <sheet name="Wagoner_BCA" sheetId="1" r:id="rId1"/>
    <sheet name="Per Collisions Savings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6" i="2"/>
  <c r="D30" i="2"/>
  <c r="D29" i="2"/>
  <c r="D28" i="2"/>
  <c r="D27" i="2"/>
  <c r="D5" i="2"/>
  <c r="D8" i="2" s="1"/>
  <c r="H6" i="2" s="1"/>
  <c r="D17" i="2"/>
  <c r="D31" i="2" l="1"/>
  <c r="D33" i="2" s="1"/>
  <c r="H8" i="2" s="1"/>
  <c r="D6" i="2"/>
  <c r="D18" i="2"/>
  <c r="D20" i="2" s="1"/>
  <c r="H7" i="2" s="1"/>
  <c r="G47" i="1"/>
  <c r="G46" i="1"/>
  <c r="G45" i="1"/>
  <c r="D37" i="1"/>
  <c r="C37" i="1"/>
  <c r="B37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I5" i="1"/>
  <c r="H5" i="1"/>
  <c r="G5" i="1"/>
  <c r="J5" i="1" s="1"/>
  <c r="F5" i="1"/>
  <c r="D5" i="1"/>
  <c r="C5" i="1"/>
  <c r="B5" i="1"/>
  <c r="E5" i="1" s="1"/>
  <c r="I4" i="1"/>
  <c r="H4" i="1"/>
  <c r="G4" i="1"/>
  <c r="F4" i="1"/>
  <c r="D4" i="1"/>
  <c r="C4" i="1"/>
  <c r="B4" i="1"/>
  <c r="E4" i="1" s="1"/>
  <c r="H9" i="2" l="1"/>
  <c r="I11" i="2" s="1"/>
  <c r="J4" i="1"/>
  <c r="K4" i="1" s="1"/>
  <c r="G48" i="1"/>
  <c r="H48" i="1" s="1"/>
  <c r="K5" i="1"/>
</calcChain>
</file>

<file path=xl/sharedStrings.xml><?xml version="1.0" encoding="utf-8"?>
<sst xmlns="http://schemas.openxmlformats.org/spreadsheetml/2006/main" count="58" uniqueCount="40">
  <si>
    <t xml:space="preserve">Benefit Cost Analysis - City of Wagoner Cherokee Street Safety and Mobility Improvement Project </t>
  </si>
  <si>
    <t>Costs</t>
  </si>
  <si>
    <t>Benefits</t>
  </si>
  <si>
    <t>Safety and Drainage Enhancments (Match &amp; Grant Request)</t>
  </si>
  <si>
    <t>Roadway "State of Good Repair" (Local Match)</t>
  </si>
  <si>
    <t>Detention Pond &amp; Trail head build (Local Match)</t>
  </si>
  <si>
    <t>Total Cost</t>
  </si>
  <si>
    <t>Fatal &amp; Injury Crashes Reduction Benefit</t>
  </si>
  <si>
    <t>Flood Mitigation Benefit from Structures (Private &amp; Public) Removed</t>
  </si>
  <si>
    <t>State of Good Repair</t>
  </si>
  <si>
    <t>Health Department Park &amp; Trail Head Benefits</t>
  </si>
  <si>
    <t>Total Benefits</t>
  </si>
  <si>
    <t>Benefit/Cost Ratio</t>
  </si>
  <si>
    <t>Net Present Value @ 7% Disc Rate</t>
  </si>
  <si>
    <t>Net Present Value @ 3% Disc Rate</t>
  </si>
  <si>
    <t>Sub Totals:</t>
  </si>
  <si>
    <t>NOTES:</t>
  </si>
  <si>
    <t xml:space="preserve">Crashes were monetized using the values and procedure described in Benefit-Cost Analysis Guidance for
Discretionary Grant Programs - June 2018 (https://www.transportation.gov/sites/dot.gov/files/docs/mission/office-policy/transportation-policy/284031/benefit-cost-analysis-guidance-2018_0.pdf). </t>
  </si>
  <si>
    <t>Assuming reductions of:</t>
  </si>
  <si>
    <t>Estimated Savings based on 5 years of Crash Data 2012-2016</t>
  </si>
  <si>
    <t>Annual Savings from Collision Reductions</t>
  </si>
  <si>
    <t>(1) 50% Cost Reduction of Fatality Collisions</t>
  </si>
  <si>
    <t>(2) 33.33% of Flood-Related Collisions</t>
  </si>
  <si>
    <t>(3) 10% of All Remaining Collisions</t>
  </si>
  <si>
    <t>***See project website for further BCA details.</t>
  </si>
  <si>
    <t>Flood-related Crashes by Injury</t>
  </si>
  <si>
    <t>Count</t>
  </si>
  <si>
    <t>Cost of Each</t>
  </si>
  <si>
    <t>Severity 1</t>
  </si>
  <si>
    <t>Severity 2</t>
  </si>
  <si>
    <t>Severity 3</t>
  </si>
  <si>
    <t>Severity 5</t>
  </si>
  <si>
    <t xml:space="preserve">Fatality Crash Reduction </t>
  </si>
  <si>
    <t>Severity 4</t>
  </si>
  <si>
    <t>All Remaining Collisions</t>
  </si>
  <si>
    <t>Based on 50% reduction in fatality crashes</t>
  </si>
  <si>
    <t>Based on 30% reduction of flood-related crashes</t>
  </si>
  <si>
    <t>Based on 10% reduction in all other crashes</t>
  </si>
  <si>
    <t>Annual Savings based on 5 years collision data</t>
  </si>
  <si>
    <t>Total Project Costs Savings in Collision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</si>
</sst>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name val="Arial"/>
      <family val="2"/>
    </font>
    <font>
      <b/>
      <u val="double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1" xfId="0" applyFont="1" applyBorder="1"/>
    <xf numFmtId="0" fontId="0" fillId="0" borderId="1" xfId="0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8" fontId="0" fillId="0" borderId="13" xfId="0" applyNumberFormat="1" applyBorder="1" applyAlignment="1">
      <alignment wrapText="1"/>
    </xf>
    <xf numFmtId="8" fontId="0" fillId="0" borderId="14" xfId="0" applyNumberFormat="1" applyBorder="1" applyAlignment="1">
      <alignment wrapText="1"/>
    </xf>
    <xf numFmtId="8" fontId="5" fillId="3" borderId="15" xfId="0" applyNumberFormat="1" applyFont="1" applyFill="1" applyBorder="1" applyAlignment="1">
      <alignment wrapText="1"/>
    </xf>
    <xf numFmtId="8" fontId="0" fillId="0" borderId="16" xfId="0" applyNumberFormat="1" applyBorder="1" applyAlignment="1">
      <alignment wrapText="1"/>
    </xf>
    <xf numFmtId="8" fontId="0" fillId="0" borderId="13" xfId="0" applyNumberFormat="1" applyBorder="1"/>
    <xf numFmtId="8" fontId="0" fillId="0" borderId="14" xfId="0" applyNumberFormat="1" applyBorder="1"/>
    <xf numFmtId="8" fontId="5" fillId="3" borderId="15" xfId="0" applyNumberFormat="1" applyFont="1" applyFill="1" applyBorder="1"/>
    <xf numFmtId="2" fontId="2" fillId="4" borderId="15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wrapText="1"/>
    </xf>
    <xf numFmtId="8" fontId="0" fillId="0" borderId="18" xfId="0" applyNumberFormat="1" applyBorder="1" applyAlignment="1">
      <alignment wrapText="1"/>
    </xf>
    <xf numFmtId="8" fontId="0" fillId="0" borderId="19" xfId="0" applyNumberFormat="1" applyBorder="1" applyAlignment="1">
      <alignment wrapText="1"/>
    </xf>
    <xf numFmtId="8" fontId="5" fillId="3" borderId="20" xfId="0" applyNumberFormat="1" applyFont="1" applyFill="1" applyBorder="1" applyAlignment="1">
      <alignment wrapText="1"/>
    </xf>
    <xf numFmtId="8" fontId="0" fillId="0" borderId="21" xfId="0" applyNumberFormat="1" applyBorder="1" applyAlignment="1">
      <alignment wrapText="1"/>
    </xf>
    <xf numFmtId="8" fontId="5" fillId="3" borderId="20" xfId="0" applyNumberFormat="1" applyFont="1" applyFill="1" applyBorder="1"/>
    <xf numFmtId="2" fontId="2" fillId="4" borderId="20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0" fillId="0" borderId="13" xfId="0" applyBorder="1"/>
    <xf numFmtId="0" fontId="0" fillId="0" borderId="7" xfId="0" applyBorder="1"/>
    <xf numFmtId="0" fontId="0" fillId="0" borderId="0" xfId="0" applyBorder="1"/>
    <xf numFmtId="0" fontId="0" fillId="0" borderId="22" xfId="0" applyBorder="1"/>
    <xf numFmtId="164" fontId="0" fillId="0" borderId="13" xfId="1" applyNumberFormat="1" applyFont="1" applyBorder="1" applyAlignment="1">
      <alignment horizontal="left" indent="5"/>
    </xf>
    <xf numFmtId="164" fontId="0" fillId="0" borderId="13" xfId="1" applyNumberFormat="1" applyFont="1" applyBorder="1"/>
    <xf numFmtId="44" fontId="0" fillId="0" borderId="13" xfId="1" applyFont="1" applyBorder="1" applyAlignment="1">
      <alignment horizontal="left" indent="5"/>
    </xf>
    <xf numFmtId="164" fontId="7" fillId="2" borderId="23" xfId="1" applyNumberFormat="1" applyFont="1" applyFill="1" applyBorder="1" applyAlignment="1">
      <alignment horizontal="left" indent="5"/>
    </xf>
    <xf numFmtId="164" fontId="4" fillId="0" borderId="24" xfId="1" applyNumberFormat="1" applyFont="1" applyFill="1" applyBorder="1" applyAlignment="1">
      <alignment horizontal="left" indent="5"/>
    </xf>
    <xf numFmtId="0" fontId="4" fillId="0" borderId="24" xfId="0" applyFont="1" applyBorder="1"/>
    <xf numFmtId="0" fontId="0" fillId="0" borderId="25" xfId="0" applyBorder="1"/>
    <xf numFmtId="0" fontId="2" fillId="0" borderId="0" xfId="0" applyFont="1" applyFill="1"/>
    <xf numFmtId="0" fontId="0" fillId="0" borderId="0" xfId="0" applyFill="1"/>
    <xf numFmtId="44" fontId="0" fillId="0" borderId="0" xfId="1" applyFont="1"/>
    <xf numFmtId="0" fontId="6" fillId="5" borderId="35" xfId="0" applyFont="1" applyFill="1" applyBorder="1" applyAlignment="1"/>
    <xf numFmtId="164" fontId="6" fillId="5" borderId="18" xfId="0" applyNumberFormat="1" applyFont="1" applyFill="1" applyBorder="1" applyAlignment="1">
      <alignment wrapText="1"/>
    </xf>
    <xf numFmtId="0" fontId="6" fillId="5" borderId="36" xfId="0" applyFont="1" applyFill="1" applyBorder="1" applyAlignment="1">
      <alignment wrapText="1"/>
    </xf>
    <xf numFmtId="0" fontId="6" fillId="5" borderId="6" xfId="0" applyFont="1" applyFill="1" applyBorder="1" applyAlignment="1"/>
    <xf numFmtId="164" fontId="6" fillId="5" borderId="34" xfId="0" applyNumberFormat="1" applyFont="1" applyFill="1" applyBorder="1" applyAlignment="1">
      <alignment wrapText="1"/>
    </xf>
    <xf numFmtId="0" fontId="0" fillId="5" borderId="22" xfId="0" applyFill="1" applyBorder="1" applyAlignment="1"/>
    <xf numFmtId="0" fontId="6" fillId="5" borderId="22" xfId="0" applyFont="1" applyFill="1" applyBorder="1" applyAlignment="1"/>
    <xf numFmtId="0" fontId="0" fillId="5" borderId="40" xfId="0" applyFill="1" applyBorder="1" applyAlignment="1"/>
    <xf numFmtId="44" fontId="0" fillId="5" borderId="41" xfId="0" applyNumberFormat="1" applyFill="1" applyBorder="1" applyAlignment="1"/>
    <xf numFmtId="44" fontId="0" fillId="5" borderId="25" xfId="0" applyNumberFormat="1" applyFill="1" applyBorder="1" applyAlignment="1"/>
    <xf numFmtId="0" fontId="6" fillId="7" borderId="0" xfId="0" applyFont="1" applyFill="1" applyBorder="1" applyAlignment="1">
      <alignment horizontal="center" wrapText="1"/>
    </xf>
    <xf numFmtId="0" fontId="4" fillId="7" borderId="0" xfId="0" applyFont="1" applyFill="1" applyBorder="1"/>
    <xf numFmtId="0" fontId="6" fillId="7" borderId="46" xfId="0" applyFont="1" applyFill="1" applyBorder="1" applyAlignment="1">
      <alignment horizontal="center" wrapText="1"/>
    </xf>
    <xf numFmtId="0" fontId="6" fillId="7" borderId="47" xfId="0" applyFont="1" applyFill="1" applyBorder="1" applyAlignment="1">
      <alignment horizontal="center" wrapText="1"/>
    </xf>
    <xf numFmtId="0" fontId="4" fillId="7" borderId="46" xfId="0" applyFont="1" applyFill="1" applyBorder="1"/>
    <xf numFmtId="0" fontId="6" fillId="5" borderId="48" xfId="0" applyFont="1" applyFill="1" applyBorder="1"/>
    <xf numFmtId="0" fontId="0" fillId="5" borderId="47" xfId="0" applyFill="1" applyBorder="1"/>
    <xf numFmtId="0" fontId="2" fillId="0" borderId="0" xfId="0" applyFont="1"/>
    <xf numFmtId="0" fontId="11" fillId="7" borderId="46" xfId="0" applyFont="1" applyFill="1" applyBorder="1"/>
    <xf numFmtId="0" fontId="12" fillId="7" borderId="47" xfId="0" applyFont="1" applyFill="1" applyBorder="1"/>
    <xf numFmtId="0" fontId="12" fillId="5" borderId="0" xfId="0" applyFont="1" applyFill="1" applyBorder="1"/>
    <xf numFmtId="164" fontId="12" fillId="5" borderId="0" xfId="1" applyNumberFormat="1" applyFont="1" applyFill="1" applyBorder="1"/>
    <xf numFmtId="164" fontId="12" fillId="5" borderId="47" xfId="1" applyNumberFormat="1" applyFont="1" applyFill="1" applyBorder="1"/>
    <xf numFmtId="0" fontId="12" fillId="5" borderId="42" xfId="0" applyFont="1" applyFill="1" applyBorder="1"/>
    <xf numFmtId="0" fontId="13" fillId="5" borderId="42" xfId="0" applyFont="1" applyFill="1" applyBorder="1" applyAlignment="1">
      <alignment horizontal="right"/>
    </xf>
    <xf numFmtId="164" fontId="13" fillId="5" borderId="49" xfId="0" applyNumberFormat="1" applyFont="1" applyFill="1" applyBorder="1"/>
    <xf numFmtId="0" fontId="12" fillId="5" borderId="46" xfId="0" applyFont="1" applyFill="1" applyBorder="1"/>
    <xf numFmtId="0" fontId="12" fillId="5" borderId="47" xfId="0" applyFont="1" applyFill="1" applyBorder="1"/>
    <xf numFmtId="44" fontId="11" fillId="6" borderId="52" xfId="0" applyNumberFormat="1" applyFont="1" applyFill="1" applyBorder="1"/>
    <xf numFmtId="0" fontId="12" fillId="0" borderId="0" xfId="0" applyFont="1"/>
    <xf numFmtId="0" fontId="12" fillId="7" borderId="46" xfId="0" applyFont="1" applyFill="1" applyBorder="1"/>
    <xf numFmtId="0" fontId="12" fillId="7" borderId="0" xfId="0" applyFont="1" applyFill="1" applyBorder="1"/>
    <xf numFmtId="164" fontId="12" fillId="5" borderId="47" xfId="0" applyNumberFormat="1" applyFont="1" applyFill="1" applyBorder="1"/>
    <xf numFmtId="0" fontId="13" fillId="5" borderId="48" xfId="0" applyFont="1" applyFill="1" applyBorder="1" applyAlignment="1">
      <alignment horizontal="right"/>
    </xf>
    <xf numFmtId="0" fontId="13" fillId="5" borderId="46" xfId="0" applyFont="1" applyFill="1" applyBorder="1" applyAlignment="1">
      <alignment horizontal="right"/>
    </xf>
    <xf numFmtId="0" fontId="13" fillId="5" borderId="0" xfId="0" applyFont="1" applyFill="1" applyBorder="1" applyAlignment="1">
      <alignment horizontal="right"/>
    </xf>
    <xf numFmtId="164" fontId="13" fillId="5" borderId="47" xfId="0" applyNumberFormat="1" applyFont="1" applyFill="1" applyBorder="1"/>
    <xf numFmtId="164" fontId="11" fillId="6" borderId="52" xfId="0" applyNumberFormat="1" applyFont="1" applyFill="1" applyBorder="1"/>
    <xf numFmtId="0" fontId="12" fillId="5" borderId="48" xfId="0" applyFont="1" applyFill="1" applyBorder="1"/>
    <xf numFmtId="164" fontId="12" fillId="5" borderId="49" xfId="0" applyNumberFormat="1" applyFont="1" applyFill="1" applyBorder="1"/>
    <xf numFmtId="44" fontId="0" fillId="6" borderId="52" xfId="0" applyNumberFormat="1" applyFill="1" applyBorder="1"/>
    <xf numFmtId="44" fontId="0" fillId="0" borderId="0" xfId="0" applyNumberFormat="1" applyFill="1"/>
    <xf numFmtId="0" fontId="2" fillId="7" borderId="46" xfId="0" applyFont="1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0" fontId="4" fillId="7" borderId="47" xfId="0" applyFont="1" applyFill="1" applyBorder="1" applyAlignment="1">
      <alignment wrapText="1"/>
    </xf>
    <xf numFmtId="0" fontId="6" fillId="7" borderId="46" xfId="0" applyFont="1" applyFill="1" applyBorder="1"/>
    <xf numFmtId="164" fontId="6" fillId="5" borderId="0" xfId="0" applyNumberFormat="1" applyFont="1" applyFill="1" applyBorder="1" applyAlignment="1">
      <alignment wrapText="1"/>
    </xf>
    <xf numFmtId="0" fontId="6" fillId="5" borderId="47" xfId="0" applyFont="1" applyFill="1" applyBorder="1" applyAlignment="1">
      <alignment wrapText="1"/>
    </xf>
    <xf numFmtId="44" fontId="0" fillId="5" borderId="0" xfId="0" applyNumberFormat="1" applyFill="1" applyBorder="1"/>
    <xf numFmtId="164" fontId="0" fillId="5" borderId="0" xfId="0" applyNumberFormat="1" applyFill="1" applyBorder="1"/>
    <xf numFmtId="0" fontId="6" fillId="5" borderId="47" xfId="0" applyFont="1" applyFill="1" applyBorder="1"/>
    <xf numFmtId="0" fontId="0" fillId="6" borderId="50" xfId="0" applyFill="1" applyBorder="1"/>
    <xf numFmtId="44" fontId="0" fillId="6" borderId="51" xfId="0" applyNumberFormat="1" applyFill="1" applyBorder="1"/>
    <xf numFmtId="44" fontId="0" fillId="5" borderId="42" xfId="0" applyNumberFormat="1" applyFill="1" applyBorder="1"/>
    <xf numFmtId="0" fontId="0" fillId="5" borderId="49" xfId="0" applyFill="1" applyBorder="1"/>
    <xf numFmtId="0" fontId="8" fillId="0" borderId="26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6" fillId="5" borderId="30" xfId="0" applyFont="1" applyFill="1" applyBorder="1" applyAlignment="1">
      <alignment wrapText="1"/>
    </xf>
    <xf numFmtId="0" fontId="6" fillId="5" borderId="34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6" fillId="5" borderId="22" xfId="0" applyFont="1" applyFill="1" applyBorder="1" applyAlignment="1">
      <alignment wrapText="1"/>
    </xf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33" xfId="0" applyFont="1" applyBorder="1" applyAlignment="1"/>
    <xf numFmtId="0" fontId="6" fillId="0" borderId="37" xfId="0" applyFont="1" applyBorder="1" applyAlignment="1"/>
    <xf numFmtId="0" fontId="6" fillId="0" borderId="38" xfId="0" applyFont="1" applyBorder="1" applyAlignment="1"/>
    <xf numFmtId="0" fontId="6" fillId="0" borderId="39" xfId="0" applyFont="1" applyBorder="1" applyAlignment="1"/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/>
    </xf>
    <xf numFmtId="0" fontId="9" fillId="7" borderId="44" xfId="0" applyFont="1" applyFill="1" applyBorder="1" applyAlignment="1">
      <alignment horizontal="center"/>
    </xf>
    <xf numFmtId="0" fontId="9" fillId="7" borderId="45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44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wrapText="1"/>
    </xf>
    <xf numFmtId="0" fontId="4" fillId="7" borderId="47" xfId="0" applyFont="1" applyFill="1" applyBorder="1" applyAlignment="1">
      <alignment horizontal="center" wrapText="1"/>
    </xf>
    <xf numFmtId="0" fontId="4" fillId="6" borderId="50" xfId="0" applyFont="1" applyFill="1" applyBorder="1" applyAlignment="1">
      <alignment horizontal="center"/>
    </xf>
    <xf numFmtId="0" fontId="4" fillId="6" borderId="51" xfId="0" applyFont="1" applyFill="1" applyBorder="1" applyAlignment="1">
      <alignment horizontal="center"/>
    </xf>
    <xf numFmtId="0" fontId="9" fillId="7" borderId="43" xfId="0" applyFont="1" applyFill="1" applyBorder="1" applyAlignment="1">
      <alignment horizontal="center" wrapText="1"/>
    </xf>
    <xf numFmtId="0" fontId="9" fillId="7" borderId="44" xfId="0" applyFont="1" applyFill="1" applyBorder="1" applyAlignment="1">
      <alignment horizontal="center" wrapText="1"/>
    </xf>
    <xf numFmtId="0" fontId="9" fillId="7" borderId="45" xfId="0" applyFont="1" applyFill="1" applyBorder="1" applyAlignment="1">
      <alignment horizontal="center" wrapText="1"/>
    </xf>
    <xf numFmtId="0" fontId="4" fillId="6" borderId="50" xfId="0" applyFont="1" applyFill="1" applyBorder="1" applyAlignment="1">
      <alignment horizontal="center" wrapText="1"/>
    </xf>
    <xf numFmtId="0" fontId="4" fillId="6" borderId="5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FILE\Groups\Transportation\GRANTS\BUILD%202018\Wagoner_BUILD_2018\Copy%20of%20CITY%20OF%20WAGONER%20B-C%20ANALYSIS%20-%20BUILD%20GRANT%20-%20Viplav%20Edit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 "/>
      <sheetName val="NEW BCA"/>
      <sheetName val="BCA Calc - per crash"/>
      <sheetName val="Technical Backup"/>
      <sheetName val="Crashes "/>
      <sheetName val="Unit Fields -Duplicates"/>
      <sheetName val="Sheet9"/>
      <sheetName val="Sheet8"/>
    </sheetNames>
    <sheetDataSet>
      <sheetData sheetId="0"/>
      <sheetData sheetId="1"/>
      <sheetData sheetId="2">
        <row r="21">
          <cell r="AK21">
            <v>4800000</v>
          </cell>
        </row>
        <row r="22">
          <cell r="AK22">
            <v>131100</v>
          </cell>
        </row>
        <row r="23">
          <cell r="AK23">
            <v>655500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70" zoomScaleNormal="70" workbookViewId="0">
      <selection activeCell="I37" sqref="I37"/>
    </sheetView>
  </sheetViews>
  <sheetFormatPr defaultRowHeight="15" x14ac:dyDescent="0.25"/>
  <cols>
    <col min="1" max="1" width="18.7109375" customWidth="1"/>
    <col min="2" max="2" width="20.140625" customWidth="1"/>
    <col min="3" max="3" width="20.5703125" customWidth="1"/>
    <col min="4" max="4" width="21.140625" customWidth="1"/>
    <col min="5" max="5" width="18.7109375" customWidth="1"/>
    <col min="6" max="6" width="39.28515625" bestFit="1" customWidth="1"/>
    <col min="7" max="7" width="20.5703125" customWidth="1"/>
    <col min="8" max="9" width="18.7109375" customWidth="1"/>
    <col min="10" max="10" width="20.5703125" bestFit="1" customWidth="1"/>
    <col min="11" max="11" width="18.7109375" customWidth="1"/>
  </cols>
  <sheetData>
    <row r="1" spans="1:11" ht="29.25" thickBo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 x14ac:dyDescent="0.3">
      <c r="A2" s="3"/>
      <c r="B2" s="3" t="s">
        <v>1</v>
      </c>
      <c r="C2" s="4"/>
      <c r="D2" s="4"/>
      <c r="E2" s="4"/>
      <c r="F2" s="3" t="s">
        <v>2</v>
      </c>
      <c r="G2" s="4"/>
      <c r="H2" s="4"/>
      <c r="I2" s="4"/>
      <c r="J2" s="5"/>
      <c r="K2" s="6"/>
    </row>
    <row r="3" spans="1:11" ht="128.25" x14ac:dyDescent="0.25">
      <c r="A3" s="7"/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8" t="s">
        <v>8</v>
      </c>
      <c r="H3" s="9" t="s">
        <v>9</v>
      </c>
      <c r="I3" s="12" t="s">
        <v>10</v>
      </c>
      <c r="J3" s="10" t="s">
        <v>11</v>
      </c>
      <c r="K3" s="10" t="s">
        <v>12</v>
      </c>
    </row>
    <row r="4" spans="1:11" ht="64.5" x14ac:dyDescent="0.25">
      <c r="A4" s="13" t="s">
        <v>13</v>
      </c>
      <c r="B4" s="14">
        <f>+NPV(0.07,B7:B36)</f>
        <v>7717632.4894609461</v>
      </c>
      <c r="C4" s="14">
        <f>+NPV(0.07,C7:C36)</f>
        <v>764642.02818726015</v>
      </c>
      <c r="D4" s="15">
        <f>+NPV(0.07,D7:D36)</f>
        <v>1579193.0889383771</v>
      </c>
      <c r="E4" s="16">
        <f>SUM(B4:D4)</f>
        <v>10061467.606586585</v>
      </c>
      <c r="F4" s="17">
        <f>+NPV(0.07,F6:F36)</f>
        <v>9420814.0318527892</v>
      </c>
      <c r="G4" s="18">
        <f>+NPV(0.07,G7:G36)</f>
        <v>2346197.7734193578</v>
      </c>
      <c r="H4" s="19">
        <f>+NPV(0.07,H7:H36)</f>
        <v>489236.25695447257</v>
      </c>
      <c r="I4" s="19">
        <f>+NPV(0.07,I7:I36)</f>
        <v>489236.25695447257</v>
      </c>
      <c r="J4" s="20">
        <f>SUM(F4:I4)</f>
        <v>12745484.319181092</v>
      </c>
      <c r="K4" s="21">
        <f>+J4/E4</f>
        <v>1.2667619494036295</v>
      </c>
    </row>
    <row r="5" spans="1:11" ht="65.25" thickBot="1" x14ac:dyDescent="0.3">
      <c r="A5" s="22" t="s">
        <v>14</v>
      </c>
      <c r="B5" s="23">
        <f>+NPV(0.03,B6:B36)</f>
        <v>8614819.9998459369</v>
      </c>
      <c r="C5" s="23">
        <f>+NPV(0.03,C6:C36)</f>
        <v>862985.65229967155</v>
      </c>
      <c r="D5" s="24">
        <f>+NPV(0.03,D6:D36)</f>
        <v>1751095.832299853</v>
      </c>
      <c r="E5" s="25">
        <f>SUM(B5:D5)</f>
        <v>11228901.484445462</v>
      </c>
      <c r="F5" s="26">
        <f>+NPV(0.03,F6:F36)</f>
        <v>17229880.331224743</v>
      </c>
      <c r="G5" s="23">
        <f>+NPV(0.03,G7:G36)</f>
        <v>2763330.3343762788</v>
      </c>
      <c r="H5" s="24">
        <f>+NPV(0.03,H7:H36)</f>
        <v>838591.4997287544</v>
      </c>
      <c r="I5" s="24">
        <f>+NPV(0.03,I7:I36)</f>
        <v>838591.4997287544</v>
      </c>
      <c r="J5" s="27">
        <f>SUM(F5:I5)</f>
        <v>21670393.665058531</v>
      </c>
      <c r="K5" s="28">
        <f>+J5/E5</f>
        <v>1.9298765507095124</v>
      </c>
    </row>
    <row r="6" spans="1:11" x14ac:dyDescent="0.25">
      <c r="A6" s="29">
        <v>2018</v>
      </c>
      <c r="B6" s="30">
        <v>0</v>
      </c>
      <c r="C6" s="30">
        <v>0</v>
      </c>
      <c r="D6" s="30">
        <v>0</v>
      </c>
      <c r="E6" s="31"/>
      <c r="F6" s="30">
        <v>0</v>
      </c>
      <c r="G6" s="30">
        <v>0</v>
      </c>
      <c r="H6" s="30">
        <v>0</v>
      </c>
      <c r="I6" s="30">
        <v>0</v>
      </c>
      <c r="J6" s="32"/>
      <c r="K6" s="33"/>
    </row>
    <row r="7" spans="1:11" x14ac:dyDescent="0.25">
      <c r="A7" s="29">
        <v>2019</v>
      </c>
      <c r="B7" s="34">
        <v>500000</v>
      </c>
      <c r="C7" s="30">
        <v>0</v>
      </c>
      <c r="D7" s="30">
        <v>0</v>
      </c>
      <c r="E7" s="30"/>
      <c r="F7" s="30">
        <v>0</v>
      </c>
      <c r="G7" s="30">
        <v>0</v>
      </c>
      <c r="H7" s="30">
        <v>0</v>
      </c>
      <c r="I7" s="30">
        <v>0</v>
      </c>
      <c r="J7" s="32"/>
      <c r="K7" s="33"/>
    </row>
    <row r="8" spans="1:11" x14ac:dyDescent="0.25">
      <c r="A8" s="29">
        <v>2020</v>
      </c>
      <c r="B8" s="34">
        <v>600000</v>
      </c>
      <c r="C8" s="34">
        <v>0</v>
      </c>
      <c r="D8" s="30">
        <v>0</v>
      </c>
      <c r="E8" s="30"/>
      <c r="F8" s="34">
        <v>0</v>
      </c>
      <c r="G8" s="34">
        <v>0</v>
      </c>
      <c r="H8" s="30">
        <v>0</v>
      </c>
      <c r="I8" s="30">
        <v>0</v>
      </c>
      <c r="J8" s="32"/>
      <c r="K8" s="33"/>
    </row>
    <row r="9" spans="1:11" x14ac:dyDescent="0.25">
      <c r="A9" s="29">
        <v>2021</v>
      </c>
      <c r="B9" s="34">
        <v>2950000</v>
      </c>
      <c r="C9" s="34">
        <v>500000</v>
      </c>
      <c r="D9" s="35">
        <v>1000000</v>
      </c>
      <c r="E9" s="30"/>
      <c r="F9" s="34">
        <v>0</v>
      </c>
      <c r="G9" s="34">
        <v>1400000</v>
      </c>
      <c r="H9" s="30">
        <v>0</v>
      </c>
      <c r="I9" s="30">
        <v>0</v>
      </c>
      <c r="J9" s="32"/>
      <c r="K9" s="33"/>
    </row>
    <row r="10" spans="1:11" x14ac:dyDescent="0.25">
      <c r="A10" s="29">
        <f>A9+1</f>
        <v>2022</v>
      </c>
      <c r="B10" s="34">
        <v>2950000</v>
      </c>
      <c r="C10" s="34">
        <v>0</v>
      </c>
      <c r="D10" s="35">
        <v>1000000</v>
      </c>
      <c r="E10" s="30"/>
      <c r="F10" s="34">
        <v>0</v>
      </c>
      <c r="G10" s="34">
        <v>1400000</v>
      </c>
      <c r="H10" s="34">
        <v>50000</v>
      </c>
      <c r="I10" s="34">
        <v>50000</v>
      </c>
      <c r="J10" s="32"/>
      <c r="K10" s="33"/>
    </row>
    <row r="11" spans="1:11" x14ac:dyDescent="0.25">
      <c r="A11" s="29">
        <f t="shared" ref="A11:A36" si="0">A10+1</f>
        <v>2023</v>
      </c>
      <c r="B11" s="34">
        <v>2900000</v>
      </c>
      <c r="C11" s="34">
        <v>500000</v>
      </c>
      <c r="D11" s="30">
        <v>0</v>
      </c>
      <c r="E11" s="30"/>
      <c r="F11" s="36">
        <v>1117320</v>
      </c>
      <c r="G11" s="34">
        <v>15000</v>
      </c>
      <c r="H11" s="34">
        <v>50000</v>
      </c>
      <c r="I11" s="34">
        <v>50000</v>
      </c>
      <c r="J11" s="32"/>
      <c r="K11" s="33"/>
    </row>
    <row r="12" spans="1:11" x14ac:dyDescent="0.25">
      <c r="A12" s="29">
        <f t="shared" si="0"/>
        <v>2024</v>
      </c>
      <c r="B12" s="34">
        <v>0</v>
      </c>
      <c r="C12" s="34">
        <v>0</v>
      </c>
      <c r="D12" s="30">
        <v>0</v>
      </c>
      <c r="E12" s="30"/>
      <c r="F12" s="36">
        <v>1117320</v>
      </c>
      <c r="G12" s="34">
        <v>15000</v>
      </c>
      <c r="H12" s="34">
        <v>50000</v>
      </c>
      <c r="I12" s="34">
        <v>50000</v>
      </c>
      <c r="J12" s="32"/>
      <c r="K12" s="33"/>
    </row>
    <row r="13" spans="1:11" x14ac:dyDescent="0.25">
      <c r="A13" s="29">
        <f t="shared" si="0"/>
        <v>2025</v>
      </c>
      <c r="B13" s="30">
        <v>0</v>
      </c>
      <c r="C13" s="30">
        <v>0</v>
      </c>
      <c r="D13" s="30">
        <v>0</v>
      </c>
      <c r="E13" s="30"/>
      <c r="F13" s="36">
        <v>1117320</v>
      </c>
      <c r="G13" s="34">
        <v>15000</v>
      </c>
      <c r="H13" s="34">
        <v>50000</v>
      </c>
      <c r="I13" s="34">
        <v>50000</v>
      </c>
      <c r="J13" s="32"/>
      <c r="K13" s="33"/>
    </row>
    <row r="14" spans="1:11" x14ac:dyDescent="0.25">
      <c r="A14" s="29">
        <f>A13+1</f>
        <v>2026</v>
      </c>
      <c r="B14" s="30">
        <v>0</v>
      </c>
      <c r="C14" s="30">
        <v>0</v>
      </c>
      <c r="D14" s="30">
        <v>0</v>
      </c>
      <c r="E14" s="30"/>
      <c r="F14" s="36">
        <v>1117320</v>
      </c>
      <c r="G14" s="34">
        <v>15000</v>
      </c>
      <c r="H14" s="34">
        <v>50000</v>
      </c>
      <c r="I14" s="34">
        <v>50000</v>
      </c>
      <c r="J14" s="32"/>
      <c r="K14" s="33"/>
    </row>
    <row r="15" spans="1:11" x14ac:dyDescent="0.25">
      <c r="A15" s="29">
        <f t="shared" si="0"/>
        <v>2027</v>
      </c>
      <c r="B15" s="30">
        <v>0</v>
      </c>
      <c r="C15" s="30">
        <v>0</v>
      </c>
      <c r="D15" s="30">
        <v>0</v>
      </c>
      <c r="E15" s="30"/>
      <c r="F15" s="36">
        <v>1117320</v>
      </c>
      <c r="G15" s="34">
        <v>15000</v>
      </c>
      <c r="H15" s="34">
        <v>50000</v>
      </c>
      <c r="I15" s="34">
        <v>50000</v>
      </c>
      <c r="J15" s="32"/>
      <c r="K15" s="33"/>
    </row>
    <row r="16" spans="1:11" x14ac:dyDescent="0.25">
      <c r="A16" s="29">
        <f t="shared" si="0"/>
        <v>2028</v>
      </c>
      <c r="B16" s="30">
        <v>0</v>
      </c>
      <c r="C16" s="30">
        <v>0</v>
      </c>
      <c r="D16" s="30">
        <v>0</v>
      </c>
      <c r="E16" s="30"/>
      <c r="F16" s="36">
        <v>1117320</v>
      </c>
      <c r="G16" s="34">
        <v>15000</v>
      </c>
      <c r="H16" s="34">
        <v>50000</v>
      </c>
      <c r="I16" s="34">
        <v>50000</v>
      </c>
      <c r="J16" s="32"/>
      <c r="K16" s="33"/>
    </row>
    <row r="17" spans="1:11" x14ac:dyDescent="0.25">
      <c r="A17" s="29">
        <f t="shared" si="0"/>
        <v>2029</v>
      </c>
      <c r="B17" s="30">
        <v>0</v>
      </c>
      <c r="C17" s="30">
        <v>0</v>
      </c>
      <c r="D17" s="30">
        <v>0</v>
      </c>
      <c r="E17" s="30"/>
      <c r="F17" s="36">
        <v>1117320</v>
      </c>
      <c r="G17" s="34">
        <v>15000</v>
      </c>
      <c r="H17" s="34">
        <v>50000</v>
      </c>
      <c r="I17" s="34">
        <v>50000</v>
      </c>
      <c r="J17" s="32"/>
      <c r="K17" s="33"/>
    </row>
    <row r="18" spans="1:11" x14ac:dyDescent="0.25">
      <c r="A18" s="29">
        <f t="shared" si="0"/>
        <v>2030</v>
      </c>
      <c r="B18" s="30">
        <v>0</v>
      </c>
      <c r="C18" s="30">
        <v>0</v>
      </c>
      <c r="D18" s="30">
        <v>0</v>
      </c>
      <c r="E18" s="30"/>
      <c r="F18" s="36">
        <v>1117320</v>
      </c>
      <c r="G18" s="34">
        <v>15000</v>
      </c>
      <c r="H18" s="34">
        <v>50000</v>
      </c>
      <c r="I18" s="34">
        <v>50000</v>
      </c>
      <c r="J18" s="32"/>
      <c r="K18" s="33"/>
    </row>
    <row r="19" spans="1:11" x14ac:dyDescent="0.25">
      <c r="A19" s="29">
        <f t="shared" si="0"/>
        <v>2031</v>
      </c>
      <c r="B19" s="30">
        <v>0</v>
      </c>
      <c r="C19" s="30">
        <v>0</v>
      </c>
      <c r="D19" s="30">
        <v>0</v>
      </c>
      <c r="E19" s="30"/>
      <c r="F19" s="36">
        <v>1117320</v>
      </c>
      <c r="G19" s="34">
        <v>15000</v>
      </c>
      <c r="H19" s="34">
        <v>50000</v>
      </c>
      <c r="I19" s="34">
        <v>50000</v>
      </c>
      <c r="J19" s="32"/>
      <c r="K19" s="33"/>
    </row>
    <row r="20" spans="1:11" x14ac:dyDescent="0.25">
      <c r="A20" s="29">
        <f t="shared" si="0"/>
        <v>2032</v>
      </c>
      <c r="B20" s="30">
        <v>0</v>
      </c>
      <c r="C20" s="30">
        <v>0</v>
      </c>
      <c r="D20" s="30">
        <v>0</v>
      </c>
      <c r="E20" s="30"/>
      <c r="F20" s="36">
        <v>1117320</v>
      </c>
      <c r="G20" s="34">
        <v>15000</v>
      </c>
      <c r="H20" s="34">
        <v>50000</v>
      </c>
      <c r="I20" s="34">
        <v>50000</v>
      </c>
      <c r="J20" s="32"/>
      <c r="K20" s="33"/>
    </row>
    <row r="21" spans="1:11" x14ac:dyDescent="0.25">
      <c r="A21" s="29">
        <f t="shared" si="0"/>
        <v>2033</v>
      </c>
      <c r="B21" s="30">
        <v>0</v>
      </c>
      <c r="C21" s="30">
        <v>0</v>
      </c>
      <c r="D21" s="30">
        <v>0</v>
      </c>
      <c r="E21" s="30"/>
      <c r="F21" s="36">
        <v>1117320</v>
      </c>
      <c r="G21" s="34">
        <v>15000</v>
      </c>
      <c r="H21" s="34">
        <v>50000</v>
      </c>
      <c r="I21" s="34">
        <v>50000</v>
      </c>
      <c r="J21" s="32"/>
      <c r="K21" s="33"/>
    </row>
    <row r="22" spans="1:11" x14ac:dyDescent="0.25">
      <c r="A22" s="29">
        <f t="shared" si="0"/>
        <v>2034</v>
      </c>
      <c r="B22" s="30">
        <v>0</v>
      </c>
      <c r="C22" s="30">
        <v>0</v>
      </c>
      <c r="D22" s="30">
        <v>0</v>
      </c>
      <c r="E22" s="30"/>
      <c r="F22" s="36">
        <v>1117320</v>
      </c>
      <c r="G22" s="34">
        <v>15000</v>
      </c>
      <c r="H22" s="34">
        <v>50000</v>
      </c>
      <c r="I22" s="34">
        <v>50000</v>
      </c>
      <c r="J22" s="32"/>
      <c r="K22" s="33"/>
    </row>
    <row r="23" spans="1:11" x14ac:dyDescent="0.25">
      <c r="A23" s="29">
        <f t="shared" si="0"/>
        <v>2035</v>
      </c>
      <c r="B23" s="30">
        <v>0</v>
      </c>
      <c r="C23" s="30">
        <v>0</v>
      </c>
      <c r="D23" s="30">
        <v>0</v>
      </c>
      <c r="E23" s="30"/>
      <c r="F23" s="36">
        <v>1117320</v>
      </c>
      <c r="G23" s="34">
        <v>15000</v>
      </c>
      <c r="H23" s="34">
        <v>50000</v>
      </c>
      <c r="I23" s="34">
        <v>50000</v>
      </c>
      <c r="J23" s="32"/>
      <c r="K23" s="33"/>
    </row>
    <row r="24" spans="1:11" x14ac:dyDescent="0.25">
      <c r="A24" s="29">
        <f t="shared" si="0"/>
        <v>2036</v>
      </c>
      <c r="B24" s="30">
        <v>0</v>
      </c>
      <c r="C24" s="30">
        <v>0</v>
      </c>
      <c r="D24" s="30">
        <v>0</v>
      </c>
      <c r="E24" s="30"/>
      <c r="F24" s="36">
        <v>1117320</v>
      </c>
      <c r="G24" s="34">
        <v>15000</v>
      </c>
      <c r="H24" s="34">
        <v>50000</v>
      </c>
      <c r="I24" s="34">
        <v>50000</v>
      </c>
      <c r="J24" s="32"/>
      <c r="K24" s="33"/>
    </row>
    <row r="25" spans="1:11" x14ac:dyDescent="0.25">
      <c r="A25" s="29">
        <f t="shared" si="0"/>
        <v>2037</v>
      </c>
      <c r="B25" s="30">
        <v>0</v>
      </c>
      <c r="C25" s="30">
        <v>0</v>
      </c>
      <c r="D25" s="30">
        <v>0</v>
      </c>
      <c r="E25" s="30"/>
      <c r="F25" s="36">
        <v>1117320</v>
      </c>
      <c r="G25" s="34">
        <v>15000</v>
      </c>
      <c r="H25" s="34">
        <v>50000</v>
      </c>
      <c r="I25" s="34">
        <v>50000</v>
      </c>
      <c r="J25" s="32"/>
      <c r="K25" s="33"/>
    </row>
    <row r="26" spans="1:11" x14ac:dyDescent="0.25">
      <c r="A26" s="29">
        <f t="shared" si="0"/>
        <v>2038</v>
      </c>
      <c r="B26" s="30">
        <v>0</v>
      </c>
      <c r="C26" s="30">
        <v>0</v>
      </c>
      <c r="D26" s="30">
        <v>0</v>
      </c>
      <c r="E26" s="30"/>
      <c r="F26" s="36">
        <v>1117320</v>
      </c>
      <c r="G26" s="34">
        <v>15000</v>
      </c>
      <c r="H26" s="34">
        <v>50000</v>
      </c>
      <c r="I26" s="34">
        <v>50000</v>
      </c>
      <c r="J26" s="32"/>
      <c r="K26" s="33"/>
    </row>
    <row r="27" spans="1:11" x14ac:dyDescent="0.25">
      <c r="A27" s="29">
        <f t="shared" si="0"/>
        <v>2039</v>
      </c>
      <c r="B27" s="30">
        <v>0</v>
      </c>
      <c r="C27" s="30">
        <v>0</v>
      </c>
      <c r="D27" s="30">
        <v>0</v>
      </c>
      <c r="E27" s="30"/>
      <c r="F27" s="36">
        <v>1117320</v>
      </c>
      <c r="G27" s="34">
        <v>15000</v>
      </c>
      <c r="H27" s="34">
        <v>50000</v>
      </c>
      <c r="I27" s="34">
        <v>50000</v>
      </c>
      <c r="J27" s="32"/>
      <c r="K27" s="33"/>
    </row>
    <row r="28" spans="1:11" x14ac:dyDescent="0.25">
      <c r="A28" s="29">
        <f t="shared" si="0"/>
        <v>2040</v>
      </c>
      <c r="B28" s="30">
        <v>0</v>
      </c>
      <c r="C28" s="30">
        <v>0</v>
      </c>
      <c r="D28" s="30">
        <v>0</v>
      </c>
      <c r="E28" s="30"/>
      <c r="F28" s="36">
        <v>1117320</v>
      </c>
      <c r="G28" s="34">
        <v>15000</v>
      </c>
      <c r="H28" s="34">
        <v>50000</v>
      </c>
      <c r="I28" s="34">
        <v>50000</v>
      </c>
      <c r="J28" s="32"/>
      <c r="K28" s="33"/>
    </row>
    <row r="29" spans="1:11" x14ac:dyDescent="0.25">
      <c r="A29" s="29">
        <f t="shared" si="0"/>
        <v>2041</v>
      </c>
      <c r="B29" s="30">
        <v>0</v>
      </c>
      <c r="C29" s="30">
        <v>0</v>
      </c>
      <c r="D29" s="30">
        <v>0</v>
      </c>
      <c r="E29" s="30"/>
      <c r="F29" s="36">
        <v>1117320</v>
      </c>
      <c r="G29" s="34">
        <v>15000</v>
      </c>
      <c r="H29" s="34">
        <v>50000</v>
      </c>
      <c r="I29" s="34">
        <v>50000</v>
      </c>
      <c r="J29" s="32"/>
      <c r="K29" s="33"/>
    </row>
    <row r="30" spans="1:11" x14ac:dyDescent="0.25">
      <c r="A30" s="29">
        <f t="shared" si="0"/>
        <v>2042</v>
      </c>
      <c r="B30" s="30">
        <v>0</v>
      </c>
      <c r="C30" s="30">
        <v>0</v>
      </c>
      <c r="D30" s="30">
        <v>0</v>
      </c>
      <c r="E30" s="30"/>
      <c r="F30" s="36">
        <v>1117320</v>
      </c>
      <c r="G30" s="34">
        <v>15000</v>
      </c>
      <c r="H30" s="34">
        <v>50000</v>
      </c>
      <c r="I30" s="34">
        <v>50000</v>
      </c>
      <c r="J30" s="32"/>
      <c r="K30" s="33"/>
    </row>
    <row r="31" spans="1:11" x14ac:dyDescent="0.25">
      <c r="A31" s="29">
        <f t="shared" si="0"/>
        <v>2043</v>
      </c>
      <c r="B31" s="30">
        <v>0</v>
      </c>
      <c r="C31" s="30">
        <v>0</v>
      </c>
      <c r="D31" s="30">
        <v>0</v>
      </c>
      <c r="E31" s="30"/>
      <c r="F31" s="36">
        <v>1117320</v>
      </c>
      <c r="G31" s="34">
        <v>15000</v>
      </c>
      <c r="H31" s="34">
        <v>50000</v>
      </c>
      <c r="I31" s="34">
        <v>50000</v>
      </c>
      <c r="J31" s="32"/>
      <c r="K31" s="33"/>
    </row>
    <row r="32" spans="1:11" x14ac:dyDescent="0.25">
      <c r="A32" s="29">
        <f t="shared" si="0"/>
        <v>2044</v>
      </c>
      <c r="B32" s="30">
        <v>0</v>
      </c>
      <c r="C32" s="30">
        <v>0</v>
      </c>
      <c r="D32" s="30">
        <v>0</v>
      </c>
      <c r="E32" s="30"/>
      <c r="F32" s="36">
        <v>1117320</v>
      </c>
      <c r="G32" s="34">
        <v>15000</v>
      </c>
      <c r="H32" s="34">
        <v>50000</v>
      </c>
      <c r="I32" s="34">
        <v>50000</v>
      </c>
      <c r="J32" s="32"/>
      <c r="K32" s="33"/>
    </row>
    <row r="33" spans="1:11" x14ac:dyDescent="0.25">
      <c r="A33" s="29">
        <f t="shared" si="0"/>
        <v>2045</v>
      </c>
      <c r="B33" s="30">
        <v>0</v>
      </c>
      <c r="C33" s="30">
        <v>0</v>
      </c>
      <c r="D33" s="30">
        <v>0</v>
      </c>
      <c r="E33" s="30"/>
      <c r="F33" s="36">
        <v>1117320</v>
      </c>
      <c r="G33" s="34">
        <v>15000</v>
      </c>
      <c r="H33" s="34">
        <v>50000</v>
      </c>
      <c r="I33" s="34">
        <v>50000</v>
      </c>
      <c r="J33" s="32"/>
      <c r="K33" s="33"/>
    </row>
    <row r="34" spans="1:11" x14ac:dyDescent="0.25">
      <c r="A34" s="29">
        <f t="shared" si="0"/>
        <v>2046</v>
      </c>
      <c r="B34" s="30">
        <v>0</v>
      </c>
      <c r="C34" s="30">
        <v>0</v>
      </c>
      <c r="D34" s="30">
        <v>0</v>
      </c>
      <c r="E34" s="30"/>
      <c r="F34" s="36">
        <v>1117320</v>
      </c>
      <c r="G34" s="34">
        <v>15000</v>
      </c>
      <c r="H34" s="34">
        <v>50000</v>
      </c>
      <c r="I34" s="34">
        <v>50000</v>
      </c>
      <c r="J34" s="32"/>
      <c r="K34" s="33"/>
    </row>
    <row r="35" spans="1:11" x14ac:dyDescent="0.25">
      <c r="A35" s="29">
        <f t="shared" si="0"/>
        <v>2047</v>
      </c>
      <c r="B35" s="30">
        <v>0</v>
      </c>
      <c r="C35" s="30">
        <v>0</v>
      </c>
      <c r="D35" s="30">
        <v>0</v>
      </c>
      <c r="E35" s="30"/>
      <c r="F35" s="36">
        <v>1117320</v>
      </c>
      <c r="G35" s="34">
        <v>15000</v>
      </c>
      <c r="H35" s="34">
        <v>50000</v>
      </c>
      <c r="I35" s="34">
        <v>50000</v>
      </c>
      <c r="J35" s="32"/>
      <c r="K35" s="33"/>
    </row>
    <row r="36" spans="1:11" x14ac:dyDescent="0.25">
      <c r="A36" s="29">
        <f t="shared" si="0"/>
        <v>2048</v>
      </c>
      <c r="B36" s="30">
        <v>0</v>
      </c>
      <c r="C36" s="30">
        <v>0</v>
      </c>
      <c r="D36" s="30">
        <v>0</v>
      </c>
      <c r="E36" s="30"/>
      <c r="F36" s="36">
        <v>1117320</v>
      </c>
      <c r="G36" s="34">
        <v>15000</v>
      </c>
      <c r="H36" s="34">
        <v>50000</v>
      </c>
      <c r="I36" s="34">
        <v>50000</v>
      </c>
      <c r="J36" s="32"/>
      <c r="K36" s="33"/>
    </row>
    <row r="37" spans="1:11" ht="15.75" thickBot="1" x14ac:dyDescent="0.3">
      <c r="A37" s="37" t="s">
        <v>15</v>
      </c>
      <c r="B37" s="38">
        <f>SUM(B6:B36)</f>
        <v>9900000</v>
      </c>
      <c r="C37" s="38">
        <f>SUM(C6:C36)</f>
        <v>1000000</v>
      </c>
      <c r="D37" s="38">
        <f>SUM(D6:D36)</f>
        <v>2000000</v>
      </c>
      <c r="E37" s="39"/>
      <c r="F37" s="39"/>
      <c r="G37" s="39"/>
      <c r="H37" s="39"/>
      <c r="I37" s="39"/>
      <c r="J37" s="2"/>
      <c r="K37" s="40"/>
    </row>
    <row r="38" spans="1:11" x14ac:dyDescent="0.25">
      <c r="F38" s="32"/>
    </row>
    <row r="39" spans="1:11" ht="15.75" thickBot="1" x14ac:dyDescent="0.3">
      <c r="A39" s="41" t="s">
        <v>16</v>
      </c>
      <c r="B39" s="42"/>
      <c r="C39" s="42"/>
      <c r="D39" s="42"/>
      <c r="E39" s="42"/>
    </row>
    <row r="40" spans="1:11" x14ac:dyDescent="0.25">
      <c r="A40" s="99" t="s">
        <v>17</v>
      </c>
      <c r="B40" s="100"/>
      <c r="C40" s="100"/>
      <c r="D40" s="100"/>
      <c r="E40" s="101"/>
      <c r="F40" s="105" t="s">
        <v>18</v>
      </c>
      <c r="G40" s="107" t="s">
        <v>19</v>
      </c>
      <c r="H40" s="109" t="s">
        <v>20</v>
      </c>
    </row>
    <row r="41" spans="1:11" x14ac:dyDescent="0.25">
      <c r="A41" s="102"/>
      <c r="B41" s="103"/>
      <c r="C41" s="103"/>
      <c r="D41" s="103"/>
      <c r="E41" s="104"/>
      <c r="F41" s="106"/>
      <c r="G41" s="108"/>
      <c r="H41" s="110"/>
      <c r="J41" s="43"/>
    </row>
    <row r="42" spans="1:11" x14ac:dyDescent="0.25">
      <c r="A42" s="102"/>
      <c r="B42" s="103"/>
      <c r="C42" s="103"/>
      <c r="D42" s="103"/>
      <c r="E42" s="104"/>
      <c r="F42" s="106"/>
      <c r="G42" s="108"/>
      <c r="H42" s="110"/>
      <c r="J42" s="43"/>
    </row>
    <row r="43" spans="1:11" x14ac:dyDescent="0.25">
      <c r="A43" s="102"/>
      <c r="B43" s="103"/>
      <c r="C43" s="103"/>
      <c r="D43" s="103"/>
      <c r="E43" s="104"/>
      <c r="F43" s="106"/>
      <c r="G43" s="108"/>
      <c r="H43" s="110"/>
      <c r="J43" s="43"/>
    </row>
    <row r="44" spans="1:11" x14ac:dyDescent="0.25">
      <c r="A44" s="102"/>
      <c r="B44" s="103"/>
      <c r="C44" s="103"/>
      <c r="D44" s="103"/>
      <c r="E44" s="104"/>
      <c r="F44" s="106"/>
      <c r="G44" s="108"/>
      <c r="H44" s="110"/>
      <c r="J44" s="43"/>
    </row>
    <row r="45" spans="1:11" x14ac:dyDescent="0.25">
      <c r="A45" s="111" t="s">
        <v>24</v>
      </c>
      <c r="B45" s="112"/>
      <c r="C45" s="112"/>
      <c r="D45" s="112"/>
      <c r="E45" s="113"/>
      <c r="F45" s="44" t="s">
        <v>21</v>
      </c>
      <c r="G45" s="45">
        <f>'[1]BCA Calc - per crash'!AK21</f>
        <v>4800000</v>
      </c>
      <c r="H45" s="46"/>
    </row>
    <row r="46" spans="1:11" x14ac:dyDescent="0.25">
      <c r="A46" s="111"/>
      <c r="B46" s="112"/>
      <c r="C46" s="112"/>
      <c r="D46" s="112"/>
      <c r="E46" s="113"/>
      <c r="F46" s="47" t="s">
        <v>22</v>
      </c>
      <c r="G46" s="48">
        <f>'[1]BCA Calc - per crash'!AK22</f>
        <v>131100</v>
      </c>
      <c r="H46" s="49"/>
    </row>
    <row r="47" spans="1:11" x14ac:dyDescent="0.25">
      <c r="A47" s="111"/>
      <c r="B47" s="112"/>
      <c r="C47" s="112"/>
      <c r="D47" s="112"/>
      <c r="E47" s="113"/>
      <c r="F47" s="47" t="s">
        <v>23</v>
      </c>
      <c r="G47" s="48">
        <f>'[1]BCA Calc - per crash'!AK23</f>
        <v>655500</v>
      </c>
      <c r="H47" s="50"/>
    </row>
    <row r="48" spans="1:11" ht="15.75" thickBot="1" x14ac:dyDescent="0.3">
      <c r="A48" s="114"/>
      <c r="B48" s="115"/>
      <c r="C48" s="115"/>
      <c r="D48" s="115"/>
      <c r="E48" s="116"/>
      <c r="F48" s="51"/>
      <c r="G48" s="52">
        <f>SUM(G45:G47)</f>
        <v>5586600</v>
      </c>
      <c r="H48" s="53">
        <f>G48/5</f>
        <v>1117320</v>
      </c>
    </row>
  </sheetData>
  <mergeCells count="5">
    <mergeCell ref="A40:E44"/>
    <mergeCell ref="F40:F44"/>
    <mergeCell ref="G40:G44"/>
    <mergeCell ref="H40:H44"/>
    <mergeCell ref="A45:E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30" sqref="F30"/>
    </sheetView>
  </sheetViews>
  <sheetFormatPr defaultRowHeight="15" x14ac:dyDescent="0.25"/>
  <cols>
    <col min="1" max="1" width="10" bestFit="1" customWidth="1"/>
    <col min="3" max="3" width="52.5703125" customWidth="1"/>
    <col min="4" max="4" width="28.42578125" bestFit="1" customWidth="1"/>
    <col min="5" max="5" width="12.7109375" bestFit="1" customWidth="1"/>
    <col min="6" max="6" width="14.28515625" bestFit="1" customWidth="1"/>
    <col min="7" max="7" width="44.5703125" bestFit="1" customWidth="1"/>
    <col min="8" max="8" width="35.7109375" customWidth="1"/>
    <col min="9" max="9" width="39.28515625" customWidth="1"/>
  </cols>
  <sheetData>
    <row r="1" spans="1:9" ht="15.75" thickBot="1" x14ac:dyDescent="0.3"/>
    <row r="2" spans="1:9" ht="16.5" thickTop="1" x14ac:dyDescent="0.25">
      <c r="A2" s="126" t="s">
        <v>32</v>
      </c>
      <c r="B2" s="127"/>
      <c r="C2" s="127"/>
      <c r="D2" s="128"/>
      <c r="G2" s="126" t="s">
        <v>39</v>
      </c>
      <c r="H2" s="127"/>
      <c r="I2" s="128"/>
    </row>
    <row r="3" spans="1:9" ht="16.5" customHeight="1" x14ac:dyDescent="0.25">
      <c r="A3" s="74"/>
      <c r="B3" s="75"/>
      <c r="C3" s="75"/>
      <c r="D3" s="63"/>
      <c r="G3" s="86"/>
      <c r="H3" s="87"/>
      <c r="I3" s="88"/>
    </row>
    <row r="4" spans="1:9" x14ac:dyDescent="0.25">
      <c r="A4" s="74"/>
      <c r="B4" s="55" t="s">
        <v>26</v>
      </c>
      <c r="C4" s="55" t="s">
        <v>27</v>
      </c>
      <c r="D4" s="63"/>
      <c r="G4" s="86"/>
      <c r="H4" s="132" t="s">
        <v>19</v>
      </c>
      <c r="I4" s="133" t="s">
        <v>38</v>
      </c>
    </row>
    <row r="5" spans="1:9" ht="19.5" customHeight="1" thickBot="1" x14ac:dyDescent="0.3">
      <c r="A5" s="58" t="s">
        <v>31</v>
      </c>
      <c r="B5" s="64">
        <v>1</v>
      </c>
      <c r="C5" s="65">
        <v>9600000</v>
      </c>
      <c r="D5" s="76">
        <f>B5*C5</f>
        <v>9600000</v>
      </c>
      <c r="G5" s="86" t="s">
        <v>18</v>
      </c>
      <c r="H5" s="132"/>
      <c r="I5" s="133"/>
    </row>
    <row r="6" spans="1:9" x14ac:dyDescent="0.25">
      <c r="A6" s="77"/>
      <c r="B6" s="68"/>
      <c r="C6" s="68" t="s">
        <v>6</v>
      </c>
      <c r="D6" s="69">
        <f>SUM(D5)</f>
        <v>9600000</v>
      </c>
      <c r="G6" s="89" t="s">
        <v>21</v>
      </c>
      <c r="H6" s="90">
        <f>D8</f>
        <v>4800000</v>
      </c>
      <c r="I6" s="91"/>
    </row>
    <row r="7" spans="1:9" x14ac:dyDescent="0.25">
      <c r="A7" s="78"/>
      <c r="B7" s="79"/>
      <c r="C7" s="79"/>
      <c r="D7" s="80"/>
      <c r="G7" s="89" t="s">
        <v>22</v>
      </c>
      <c r="H7" s="92">
        <f>D20</f>
        <v>131100</v>
      </c>
      <c r="I7" s="60"/>
    </row>
    <row r="8" spans="1:9" ht="15.75" thickBot="1" x14ac:dyDescent="0.3">
      <c r="A8" s="134" t="s">
        <v>35</v>
      </c>
      <c r="B8" s="135"/>
      <c r="C8" s="135"/>
      <c r="D8" s="81">
        <f>D5*0.5</f>
        <v>4800000</v>
      </c>
      <c r="G8" s="89" t="s">
        <v>23</v>
      </c>
      <c r="H8" s="93">
        <f>D33</f>
        <v>651410</v>
      </c>
      <c r="I8" s="94"/>
    </row>
    <row r="9" spans="1:9" ht="15.75" thickTop="1" x14ac:dyDescent="0.25">
      <c r="G9" s="77" t="s">
        <v>6</v>
      </c>
      <c r="H9" s="97">
        <f>SUM(H6:H8)</f>
        <v>5582510</v>
      </c>
      <c r="I9" s="98"/>
    </row>
    <row r="10" spans="1:9" x14ac:dyDescent="0.25">
      <c r="G10" s="78"/>
      <c r="H10" s="92"/>
      <c r="I10" s="60"/>
    </row>
    <row r="11" spans="1:9" ht="15.75" thickBot="1" x14ac:dyDescent="0.3">
      <c r="A11" s="73"/>
      <c r="B11" s="73"/>
      <c r="C11" s="73"/>
      <c r="D11" s="73"/>
      <c r="G11" s="95"/>
      <c r="H11" s="96"/>
      <c r="I11" s="84">
        <f>H9/5</f>
        <v>1116502</v>
      </c>
    </row>
    <row r="12" spans="1:9" ht="15.75" customHeight="1" thickTop="1" x14ac:dyDescent="0.25">
      <c r="A12" s="136" t="s">
        <v>25</v>
      </c>
      <c r="B12" s="137"/>
      <c r="C12" s="137"/>
      <c r="D12" s="138"/>
      <c r="G12" s="42"/>
      <c r="H12" s="85"/>
      <c r="I12" s="85"/>
    </row>
    <row r="13" spans="1:9" ht="15.75" customHeight="1" x14ac:dyDescent="0.25">
      <c r="A13" s="56"/>
      <c r="B13" s="54"/>
      <c r="C13" s="54"/>
      <c r="D13" s="57"/>
      <c r="G13" s="42"/>
      <c r="H13" s="85"/>
      <c r="I13" s="85"/>
    </row>
    <row r="14" spans="1:9" ht="15.75" customHeight="1" x14ac:dyDescent="0.25">
      <c r="A14" s="62"/>
      <c r="B14" s="55" t="s">
        <v>26</v>
      </c>
      <c r="C14" s="55" t="s">
        <v>27</v>
      </c>
      <c r="D14" s="63"/>
      <c r="G14" s="42"/>
      <c r="H14" s="85"/>
      <c r="I14" s="85"/>
    </row>
    <row r="15" spans="1:9" ht="15.75" customHeight="1" x14ac:dyDescent="0.25">
      <c r="A15" s="58" t="s">
        <v>28</v>
      </c>
      <c r="B15" s="64">
        <v>26</v>
      </c>
      <c r="C15" s="65">
        <v>3200</v>
      </c>
      <c r="D15" s="66">
        <f>B15*C15</f>
        <v>83200</v>
      </c>
      <c r="G15" s="42"/>
      <c r="H15" s="85"/>
      <c r="I15" s="85"/>
    </row>
    <row r="16" spans="1:9" x14ac:dyDescent="0.25">
      <c r="A16" s="58" t="s">
        <v>29</v>
      </c>
      <c r="B16" s="64">
        <v>7</v>
      </c>
      <c r="C16" s="65">
        <v>63900</v>
      </c>
      <c r="D16" s="66">
        <f>B16*C16</f>
        <v>447300</v>
      </c>
      <c r="G16" s="42"/>
      <c r="H16" s="85"/>
      <c r="I16" s="85"/>
    </row>
    <row r="17" spans="1:9" ht="15.75" thickBot="1" x14ac:dyDescent="0.3">
      <c r="A17" s="58" t="s">
        <v>30</v>
      </c>
      <c r="B17" s="64">
        <v>1</v>
      </c>
      <c r="C17" s="65">
        <v>125000</v>
      </c>
      <c r="D17" s="66">
        <f>B17*C17</f>
        <v>125000</v>
      </c>
      <c r="G17" s="42"/>
      <c r="H17" s="85"/>
      <c r="I17" s="85"/>
    </row>
    <row r="18" spans="1:9" x14ac:dyDescent="0.25">
      <c r="A18" s="59"/>
      <c r="B18" s="67"/>
      <c r="C18" s="68" t="s">
        <v>6</v>
      </c>
      <c r="D18" s="69">
        <f>SUM(D15:D17)</f>
        <v>655500</v>
      </c>
      <c r="G18" s="42"/>
      <c r="H18" s="85"/>
      <c r="I18" s="85"/>
    </row>
    <row r="19" spans="1:9" x14ac:dyDescent="0.25">
      <c r="A19" s="70"/>
      <c r="B19" s="64"/>
      <c r="C19" s="64"/>
      <c r="D19" s="71"/>
      <c r="G19" s="42"/>
      <c r="H19" s="85"/>
      <c r="I19" s="85"/>
    </row>
    <row r="20" spans="1:9" ht="15.75" thickBot="1" x14ac:dyDescent="0.3">
      <c r="A20" s="139" t="s">
        <v>36</v>
      </c>
      <c r="B20" s="140"/>
      <c r="C20" s="140"/>
      <c r="D20" s="72">
        <f>D18*0.2</f>
        <v>131100</v>
      </c>
      <c r="G20" s="42"/>
      <c r="H20" s="85"/>
      <c r="I20" s="85"/>
    </row>
    <row r="21" spans="1:9" ht="15.75" thickTop="1" x14ac:dyDescent="0.25">
      <c r="A21" s="73"/>
      <c r="B21" s="73"/>
      <c r="C21" s="73"/>
      <c r="D21" s="73"/>
      <c r="G21" s="42"/>
    </row>
    <row r="23" spans="1:9" ht="15.75" thickBot="1" x14ac:dyDescent="0.3"/>
    <row r="24" spans="1:9" ht="16.5" thickTop="1" x14ac:dyDescent="0.25">
      <c r="A24" s="129" t="s">
        <v>34</v>
      </c>
      <c r="B24" s="130"/>
      <c r="C24" s="130"/>
      <c r="D24" s="131"/>
    </row>
    <row r="25" spans="1:9" x14ac:dyDescent="0.25">
      <c r="A25" s="74"/>
      <c r="B25" s="75"/>
      <c r="C25" s="75"/>
      <c r="D25" s="63"/>
    </row>
    <row r="26" spans="1:9" x14ac:dyDescent="0.25">
      <c r="A26" s="74"/>
      <c r="B26" s="55" t="s">
        <v>26</v>
      </c>
      <c r="C26" s="55" t="s">
        <v>27</v>
      </c>
      <c r="D26" s="63"/>
    </row>
    <row r="27" spans="1:9" x14ac:dyDescent="0.25">
      <c r="A27" s="74" t="s">
        <v>28</v>
      </c>
      <c r="B27" s="64">
        <v>178</v>
      </c>
      <c r="C27" s="65">
        <v>3200</v>
      </c>
      <c r="D27" s="76">
        <f>B27*C27</f>
        <v>569600</v>
      </c>
    </row>
    <row r="28" spans="1:9" x14ac:dyDescent="0.25">
      <c r="A28" s="74" t="s">
        <v>29</v>
      </c>
      <c r="B28" s="64">
        <v>48</v>
      </c>
      <c r="C28" s="65">
        <v>63900</v>
      </c>
      <c r="D28" s="76">
        <f>B28*C28</f>
        <v>3067200</v>
      </c>
    </row>
    <row r="29" spans="1:9" x14ac:dyDescent="0.25">
      <c r="A29" s="74" t="s">
        <v>30</v>
      </c>
      <c r="B29" s="64">
        <v>12</v>
      </c>
      <c r="C29" s="65">
        <v>125000</v>
      </c>
      <c r="D29" s="76">
        <f>B29*C29</f>
        <v>1500000</v>
      </c>
    </row>
    <row r="30" spans="1:9" ht="15.75" thickBot="1" x14ac:dyDescent="0.3">
      <c r="A30" s="74" t="s">
        <v>33</v>
      </c>
      <c r="B30" s="64">
        <v>3</v>
      </c>
      <c r="C30" s="65">
        <v>459100</v>
      </c>
      <c r="D30" s="76">
        <f>B30*C30</f>
        <v>1377300</v>
      </c>
    </row>
    <row r="31" spans="1:9" x14ac:dyDescent="0.25">
      <c r="A31" s="82"/>
      <c r="B31" s="68"/>
      <c r="C31" s="68" t="s">
        <v>6</v>
      </c>
      <c r="D31" s="83">
        <f>SUM(D27:D30)</f>
        <v>6514100</v>
      </c>
    </row>
    <row r="32" spans="1:9" x14ac:dyDescent="0.25">
      <c r="A32" s="70"/>
      <c r="B32" s="64"/>
      <c r="C32" s="64"/>
      <c r="D32" s="71"/>
    </row>
    <row r="33" spans="1:5" ht="15.75" thickBot="1" x14ac:dyDescent="0.3">
      <c r="A33" s="134" t="s">
        <v>37</v>
      </c>
      <c r="B33" s="135"/>
      <c r="C33" s="135"/>
      <c r="D33" s="84">
        <f>D31*0.1</f>
        <v>651410</v>
      </c>
    </row>
    <row r="34" spans="1:5" ht="15.75" thickTop="1" x14ac:dyDescent="0.25"/>
    <row r="37" spans="1:5" ht="15.75" thickBot="1" x14ac:dyDescent="0.3">
      <c r="A37" s="61" t="s">
        <v>16</v>
      </c>
    </row>
    <row r="38" spans="1:5" ht="15" customHeight="1" thickTop="1" x14ac:dyDescent="0.25">
      <c r="A38" s="117" t="s">
        <v>17</v>
      </c>
      <c r="B38" s="118"/>
      <c r="C38" s="118"/>
      <c r="D38" s="118"/>
      <c r="E38" s="119"/>
    </row>
    <row r="39" spans="1:5" x14ac:dyDescent="0.25">
      <c r="A39" s="120"/>
      <c r="B39" s="121"/>
      <c r="C39" s="121"/>
      <c r="D39" s="121"/>
      <c r="E39" s="122"/>
    </row>
    <row r="40" spans="1:5" x14ac:dyDescent="0.25">
      <c r="A40" s="120"/>
      <c r="B40" s="121"/>
      <c r="C40" s="121"/>
      <c r="D40" s="121"/>
      <c r="E40" s="122"/>
    </row>
    <row r="41" spans="1:5" ht="15.75" thickBot="1" x14ac:dyDescent="0.3">
      <c r="A41" s="123"/>
      <c r="B41" s="124"/>
      <c r="C41" s="124"/>
      <c r="D41" s="124"/>
      <c r="E41" s="125"/>
    </row>
    <row r="42" spans="1:5" ht="15.75" thickTop="1" x14ac:dyDescent="0.25"/>
  </sheetData>
  <mergeCells count="10">
    <mergeCell ref="A38:E41"/>
    <mergeCell ref="G2:I2"/>
    <mergeCell ref="A2:D2"/>
    <mergeCell ref="A24:D24"/>
    <mergeCell ref="H4:H5"/>
    <mergeCell ref="I4:I5"/>
    <mergeCell ref="A33:C33"/>
    <mergeCell ref="A12:D12"/>
    <mergeCell ref="A20:C20"/>
    <mergeCell ref="A8:C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Wagoner_BCA</vt:lpstr>
      <vt:lpstr>Per Collisions Savings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Phillips</dc:creator>
  <cp:lastModifiedBy>Gemeinhart, Brad</cp:lastModifiedBy>
  <dcterms:created xsi:type="dcterms:W3CDTF">2018-07-19T14:48:56Z</dcterms:created>
  <dcterms:modified xsi:type="dcterms:W3CDTF">2018-08-06T18:15:39Z</dcterms:modified>
</cp:coreProperties>
</file>